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Typical Tournanement Finances" sheetId="1" r:id="rId1"/>
  </sheets>
  <calcPr calcId="145621"/>
</workbook>
</file>

<file path=xl/calcChain.xml><?xml version="1.0" encoding="utf-8"?>
<calcChain xmlns="http://schemas.openxmlformats.org/spreadsheetml/2006/main">
  <c r="D154" i="1" l="1"/>
  <c r="E154" i="1"/>
  <c r="D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D121" i="1"/>
  <c r="E121" i="1" s="1"/>
  <c r="D120" i="1"/>
  <c r="D115" i="1"/>
  <c r="D109" i="1"/>
  <c r="D102" i="1"/>
  <c r="E123" i="1"/>
  <c r="E122" i="1"/>
  <c r="E120" i="1"/>
  <c r="E124" i="1" s="1"/>
  <c r="E117" i="1"/>
  <c r="E114" i="1"/>
  <c r="E113" i="1"/>
  <c r="E112" i="1"/>
  <c r="E111" i="1"/>
  <c r="E108" i="1"/>
  <c r="E107" i="1"/>
  <c r="E106" i="1"/>
  <c r="E105" i="1"/>
  <c r="E104" i="1"/>
  <c r="E101" i="1"/>
  <c r="E100" i="1"/>
  <c r="E99" i="1"/>
  <c r="E98" i="1"/>
  <c r="D95" i="1"/>
  <c r="E95" i="1" s="1"/>
  <c r="D94" i="1"/>
  <c r="E94" i="1" s="1"/>
  <c r="D93" i="1"/>
  <c r="E93" i="1" s="1"/>
  <c r="D91" i="1"/>
  <c r="D85" i="1"/>
  <c r="D80" i="1"/>
  <c r="E90" i="1"/>
  <c r="E89" i="1"/>
  <c r="E88" i="1"/>
  <c r="E87" i="1"/>
  <c r="E84" i="1"/>
  <c r="E83" i="1"/>
  <c r="E82" i="1"/>
  <c r="E79" i="1"/>
  <c r="E78" i="1"/>
  <c r="E77" i="1"/>
  <c r="E76" i="1"/>
  <c r="E75" i="1"/>
  <c r="E74" i="1"/>
  <c r="E73" i="1"/>
  <c r="E72" i="1"/>
  <c r="E50" i="1"/>
  <c r="E52" i="1"/>
  <c r="E51" i="1"/>
  <c r="E41" i="1"/>
  <c r="E39" i="1"/>
  <c r="E38" i="1"/>
  <c r="E37" i="1"/>
  <c r="E27" i="1"/>
  <c r="E26" i="1"/>
  <c r="E21" i="1"/>
  <c r="E20" i="1"/>
  <c r="E19" i="1"/>
  <c r="D18" i="1"/>
  <c r="E16" i="1"/>
  <c r="D15" i="1"/>
  <c r="D22" i="1" s="1"/>
  <c r="D124" i="1" l="1"/>
  <c r="E91" i="1"/>
  <c r="E80" i="1"/>
  <c r="E115" i="1"/>
  <c r="E139" i="1"/>
  <c r="E102" i="1"/>
  <c r="E96" i="1"/>
  <c r="E109" i="1"/>
  <c r="E85" i="1"/>
  <c r="E32" i="1"/>
  <c r="D96" i="1"/>
  <c r="E22" i="1"/>
  <c r="E23" i="1" s="1"/>
  <c r="E65" i="1"/>
  <c r="E67" i="1" l="1"/>
</calcChain>
</file>

<file path=xl/sharedStrings.xml><?xml version="1.0" encoding="utf-8"?>
<sst xmlns="http://schemas.openxmlformats.org/spreadsheetml/2006/main" count="165" uniqueCount="146">
  <si>
    <t>Assumptions:</t>
  </si>
  <si>
    <t>1. Maximum entries are 24 players.  Three groups of 8 players every four hours</t>
  </si>
  <si>
    <t>2. Three players can't afford entry so entry fee is waivered.</t>
  </si>
  <si>
    <t>3. One players entry fee is never paid.</t>
  </si>
  <si>
    <t>4. Six players pay early and earn a 25% discount.</t>
  </si>
  <si>
    <t>5. Twelve players pay late and eight pay the penalty and four refuse.</t>
  </si>
  <si>
    <t>Six players pay early</t>
  </si>
  <si>
    <t>One day</t>
  </si>
  <si>
    <t>Two day</t>
  </si>
  <si>
    <t>Per player</t>
  </si>
  <si>
    <t>Tournament</t>
  </si>
  <si>
    <t>Eight players pay late entry penalty</t>
  </si>
  <si>
    <t>7. Three players only play one day</t>
  </si>
  <si>
    <t>One player who pays early only plays one day</t>
  </si>
  <si>
    <t>Five players who pay early play two days</t>
  </si>
  <si>
    <t>Two players who pay late entry penalty only play one day</t>
  </si>
  <si>
    <t>Six players who play late entry penalty play both days</t>
  </si>
  <si>
    <t>Two players who enter late refuse to pay late entry and pay early entry (2days)</t>
  </si>
  <si>
    <t xml:space="preserve">6. Four pay cash with a penalty </t>
  </si>
  <si>
    <t>Four pay cash with penalty</t>
  </si>
  <si>
    <t>Total Income</t>
  </si>
  <si>
    <t>Sponsorship</t>
  </si>
  <si>
    <t>Three players can't afford entry                                                                               A</t>
  </si>
  <si>
    <t>One player does not pay their fees                                                                         B</t>
  </si>
  <si>
    <t>Tennis Bursary Sponsored by GNTM                                                                       D</t>
  </si>
  <si>
    <t>A parent sponsors a player who cant afford to pay                                          C</t>
  </si>
  <si>
    <t>Tennis Bursary sponsored by parents                                                                     E</t>
  </si>
  <si>
    <t>Total Sponsorship by GNTM  (A+B+D-C-E)</t>
  </si>
  <si>
    <t>EXPENSES</t>
  </si>
  <si>
    <t>Tithe</t>
  </si>
  <si>
    <t>Balls</t>
  </si>
  <si>
    <t xml:space="preserve">            Green ball group  (12balls/4 hours X 2 days X  R28.00/ball)</t>
  </si>
  <si>
    <t xml:space="preserve">            Gold group             (12balls/4 hours X 2days X R25.00/ball)</t>
  </si>
  <si>
    <t xml:space="preserve">            Platinum group    (12balls/4 hours X 2 days X R25.00/ball)</t>
  </si>
  <si>
    <t>Communications</t>
  </si>
  <si>
    <t xml:space="preserve">           Telkom                                             (Estimated R300.00/month)</t>
  </si>
  <si>
    <t xml:space="preserve">           Cell Phone (Pay as you go)      (R180.00/month)</t>
  </si>
  <si>
    <t xml:space="preserve">           Petrol                                                (Estimated at R100/month)</t>
  </si>
  <si>
    <t xml:space="preserve">           Internet                                            (Vox Telecom R373.00/month)</t>
  </si>
  <si>
    <t xml:space="preserve">           Website Hosting                           (Afrihost @ R39/month)</t>
  </si>
  <si>
    <t xml:space="preserve">           Webmaster                                     (Training estimated @ R150/month)         </t>
  </si>
  <si>
    <t xml:space="preserve">           Computer repairs                         (estimated @ R500.00/month)</t>
  </si>
  <si>
    <t>Medals</t>
  </si>
  <si>
    <t xml:space="preserve">           Gold group                                      (Estimated 2.5 medals/day X R20/medal)</t>
  </si>
  <si>
    <t xml:space="preserve">          Platinum group                              (Estimated 2.5 medals /day X R20/medal)</t>
  </si>
  <si>
    <t xml:space="preserve">           Green ball group                          (Estimated 2.5 medals/day  X R20/medal)</t>
  </si>
  <si>
    <t>Business expenses</t>
  </si>
  <si>
    <t xml:space="preserve">           Bank Charges                                 (Estimated @ R50.00/month)</t>
  </si>
  <si>
    <t xml:space="preserve">           Book keeping                                (R210.00/month)</t>
  </si>
  <si>
    <t xml:space="preserve">          Stationary                                         (estimated at R25/month)</t>
  </si>
  <si>
    <t xml:space="preserve">          Insurance                                          (Outsurance R148/month)</t>
  </si>
  <si>
    <t xml:space="preserve">          Free Coffee, tea, rooibos tea and ice water</t>
  </si>
  <si>
    <t xml:space="preserve">          Parents donations                       (R150/month)</t>
  </si>
  <si>
    <t xml:space="preserve">          Milk                                                (Estimated R10/month)</t>
  </si>
  <si>
    <t xml:space="preserve">          Tips for school labourers          (Estimated R25/month)</t>
  </si>
  <si>
    <t>Hospitality and services</t>
  </si>
  <si>
    <t>Total expenses</t>
  </si>
  <si>
    <t>Profit before tax</t>
  </si>
  <si>
    <t>Calculation of labour hours of the tournament director from the beginning of a tournament to the end.</t>
  </si>
  <si>
    <t xml:space="preserve">          Printing Ink &amp; paper                     (Estimated at R75/month)</t>
  </si>
  <si>
    <t>INCOME</t>
  </si>
  <si>
    <t>Finances of a typical 2016 tournament</t>
  </si>
  <si>
    <t>A. Ensuring a full entry of 24 players with three groups of 8 players every four hours</t>
  </si>
  <si>
    <t>1. Updating the data base</t>
  </si>
  <si>
    <t>Annually</t>
  </si>
  <si>
    <t>Per Tournament</t>
  </si>
  <si>
    <t>2. Marketing  to increase the number of players  contact details on the data basis</t>
  </si>
  <si>
    <t>3. Compile a replies list for four seasons per year</t>
  </si>
  <si>
    <t>4. E-mail first Newsletter via website inviting players to enter tournament</t>
  </si>
  <si>
    <t>5. Updating telephone list of everyone who has not replied to e-mails</t>
  </si>
  <si>
    <t>6. Updating e-mail address list for 2nd Newsletter via website.  For those who have not replied</t>
  </si>
  <si>
    <t>7. Follow-up phone calls to parents of players who have not replied</t>
  </si>
  <si>
    <t>8. Updating list of potential entries after each reply</t>
  </si>
  <si>
    <t>B.Tournament preparation</t>
  </si>
  <si>
    <t>1. Organising courts, cleaning facilities, security and access to school grounds</t>
  </si>
  <si>
    <t>2. Obtaining cheap quality new balls for tournaments</t>
  </si>
  <si>
    <t xml:space="preserve">3. Communicating tournament progress about the tournament to parents </t>
  </si>
  <si>
    <t>C. Scheduling</t>
  </si>
  <si>
    <t>1. Draft schedule with an estimation of withdrawals and confirmations - Programmed</t>
  </si>
  <si>
    <t>2. Follow-up phone calls to establish final entry figure</t>
  </si>
  <si>
    <t>3. Adapting draft schedule or re-doing the schedule</t>
  </si>
  <si>
    <t xml:space="preserve">4. Compiling Score-cards </t>
  </si>
  <si>
    <t>D. Duty at the tournament</t>
  </si>
  <si>
    <t>1. Preparation before the day begins</t>
  </si>
  <si>
    <t>2. Twelve hours duty per day</t>
  </si>
  <si>
    <t>3. Closing up after a tournament</t>
  </si>
  <si>
    <t>E. Preparing, entering data into input sheets to compile scorecards within 24 hours of matches.</t>
  </si>
  <si>
    <t>1. Compiling a scorecard that can be updated at the courts</t>
  </si>
  <si>
    <t>2. Finalising scorecards that could not be done at courts</t>
  </si>
  <si>
    <t>3. Preparing final score card for website plus a report in WORD</t>
  </si>
  <si>
    <t>4. Writing a e-mail newsletter for the website within 24 hours of the match</t>
  </si>
  <si>
    <t>F. Updating input sheets to be able to do the ITN Rating Calculation for the 24 players</t>
  </si>
  <si>
    <t>1. Creating the input sheets before the matches take place</t>
  </si>
  <si>
    <t>2. Filling in the input sheets</t>
  </si>
  <si>
    <t>3. Summarising the input sheets</t>
  </si>
  <si>
    <t>4. Updating the summarised input sheets in the ITN Rating Calculation</t>
  </si>
  <si>
    <t>5. Recalculating ITN Rating Calculation</t>
  </si>
  <si>
    <t>G. Calculating Improvement and adding weights for the Improvement Ladder - Tennis Bursary</t>
  </si>
  <si>
    <t>1. Summarise each players ITN Rating Calculation final results in the Improvement Ladder format</t>
  </si>
  <si>
    <t>2. Do a data sort of Improvement Ladder's final results to create an improvement ladder</t>
  </si>
  <si>
    <t>3. Calculate the highest climbers on the Improvement Ladder</t>
  </si>
  <si>
    <t>4.  Prepare presentation of Improvement Ladder variations for website</t>
  </si>
  <si>
    <t>H. Prepare worksheets for the calculation of the 7 ladders</t>
  </si>
  <si>
    <t>1. Prepare the two worksheets</t>
  </si>
  <si>
    <t>I. Compile the seven ladders from worksheets and prepare for website</t>
  </si>
  <si>
    <t>1. Compile 7 ladders from worksheets</t>
  </si>
  <si>
    <t>2. Compile highest climbers on each of the 7 ladders</t>
  </si>
  <si>
    <t>3. Detailed Report Card</t>
  </si>
  <si>
    <t>4. Publish report card on website</t>
  </si>
  <si>
    <t>J.  Preparation for Prize giving</t>
  </si>
  <si>
    <t xml:space="preserve">1. Secure audio visual team and equipment </t>
  </si>
  <si>
    <t>2. Secure venue</t>
  </si>
  <si>
    <t>3. Arrange food</t>
  </si>
  <si>
    <t>4. Send out report cards and motivate why player won prize</t>
  </si>
  <si>
    <t>5. Determine who wants their medals</t>
  </si>
  <si>
    <t>6. Arrange for medals to be made</t>
  </si>
  <si>
    <t>7. Arrange for certificates</t>
  </si>
  <si>
    <t>8. Collect photographs</t>
  </si>
  <si>
    <t>9. Write a series of e-mail newsletters via website</t>
  </si>
  <si>
    <t>10. Collect money via EFT</t>
  </si>
  <si>
    <t>11. Prepare speech</t>
  </si>
  <si>
    <t>12. Prepare Prize giving presentation</t>
  </si>
  <si>
    <t>13. Prepare Website to support prize-giving</t>
  </si>
  <si>
    <t>Conclusion</t>
  </si>
  <si>
    <t xml:space="preserve">The expected profit from a tournament ranges between R1000 - R2000/tournament.  However it takes approximately 200 hours </t>
  </si>
  <si>
    <t>to arrange a tournament with a handicap system that measures a players improvement based on match results.  Seven criteria</t>
  </si>
  <si>
    <t>of a player is measured on a report card in an attempt to captivate the player for tennis.</t>
  </si>
  <si>
    <t>TOTAL LABOUR HOURS</t>
  </si>
  <si>
    <t xml:space="preserve">The tournament director struggles to earn R10/hour for his passion.  Fifty percent of his time is taken by measuring a player against </t>
  </si>
  <si>
    <t>themselves using a handicap system. At present it is unknown how well the tennis report card is received or whether it is understood.</t>
  </si>
  <si>
    <t>The tournament director is currently doing these calculations by hand but he dreams of the day when these calculations will be programmed</t>
  </si>
  <si>
    <t xml:space="preserve">on the website data basis.  The website databasis is nearly finished and the deposit has already been paid.  When the tennis report </t>
  </si>
  <si>
    <t>of the improvement ladder to determine the tennis bursary winner the hits on the website have increased beyond 750  000 hits per year.</t>
  </si>
  <si>
    <t xml:space="preserve">If marketed correctly it has the potential to capture players imagination resulting in them spending more time practicing.  In 2016 the </t>
  </si>
  <si>
    <t xml:space="preserve">tennis bursary was won by Andrè van Staden who practiced the most of all 219 players who competed.  Andrè's determination to win </t>
  </si>
  <si>
    <t xml:space="preserve">the tennis bursary helps drive my passion to captivate players enthusiasm in a generation that has many distractions.  In the meantime </t>
  </si>
  <si>
    <t>I must find a way to make a sustainable profit by the time I retire when I want to run tournaments full time.</t>
  </si>
  <si>
    <t>The objective of this post was to prove to parents of players that allthough the entry fee is too high for a few it is still value for money.</t>
  </si>
  <si>
    <t xml:space="preserve">For those who support my passion you could support me by simply reacting to my communication.  My greatest problem at the moment </t>
  </si>
  <si>
    <t>Compiled by: Pierre Lubbe</t>
  </si>
  <si>
    <t>Hours</t>
  </si>
  <si>
    <t>Calculation summary  of labour hours of the tournament director from the beginning of a tournament to the end.</t>
  </si>
  <si>
    <t>card is programmed a player will be able to see their report card updated on his cell phone after every match.  However, since the introduction</t>
  </si>
  <si>
    <t>their child can't play.  I spend time and money following up until I get the NO answer which many knew when I sent them a bulk sms.</t>
  </si>
  <si>
    <t xml:space="preserve">           Bulk SMS's                                       (300sms's @ R0.33/sms )                   </t>
  </si>
  <si>
    <t>is to receive a speedy reply whether you are interested in a tournament or not.  Parents who receive an sms could help me by replying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</si>
</sst>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164" fontId="1" fillId="0" borderId="2" xfId="0" applyNumberFormat="1" applyFon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15" fontId="0" fillId="0" borderId="0" xfId="0" applyNumberFormat="1"/>
    <xf numFmtId="0" fontId="0" fillId="0" borderId="9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tabSelected="1" workbookViewId="0">
      <selection activeCell="G175" sqref="G175"/>
    </sheetView>
  </sheetViews>
  <sheetFormatPr defaultRowHeight="15" x14ac:dyDescent="0.25"/>
  <cols>
    <col min="1" max="1" width="71.85546875" bestFit="1" customWidth="1"/>
    <col min="2" max="3" width="10" bestFit="1" customWidth="1"/>
    <col min="4" max="4" width="11.85546875" bestFit="1" customWidth="1"/>
    <col min="5" max="5" width="15.42578125" bestFit="1" customWidth="1"/>
  </cols>
  <sheetData>
    <row r="1" spans="1:5" ht="46.5" x14ac:dyDescent="0.7">
      <c r="A1" s="22" t="s">
        <v>61</v>
      </c>
    </row>
    <row r="3" spans="1:5" x14ac:dyDescent="0.25">
      <c r="A3" t="s">
        <v>0</v>
      </c>
    </row>
    <row r="4" spans="1:5" x14ac:dyDescent="0.25">
      <c r="A4" t="s">
        <v>1</v>
      </c>
    </row>
    <row r="5" spans="1:5" x14ac:dyDescent="0.25">
      <c r="A5" t="s">
        <v>2</v>
      </c>
    </row>
    <row r="6" spans="1:5" x14ac:dyDescent="0.25">
      <c r="A6" t="s">
        <v>3</v>
      </c>
    </row>
    <row r="7" spans="1:5" x14ac:dyDescent="0.25">
      <c r="A7" t="s">
        <v>4</v>
      </c>
    </row>
    <row r="8" spans="1:5" x14ac:dyDescent="0.25">
      <c r="A8" t="s">
        <v>5</v>
      </c>
    </row>
    <row r="9" spans="1:5" x14ac:dyDescent="0.25">
      <c r="A9" t="s">
        <v>18</v>
      </c>
    </row>
    <row r="10" spans="1:5" x14ac:dyDescent="0.25">
      <c r="A10" t="s">
        <v>12</v>
      </c>
    </row>
    <row r="11" spans="1:5" ht="15.75" thickBot="1" x14ac:dyDescent="0.3"/>
    <row r="12" spans="1:5" x14ac:dyDescent="0.25">
      <c r="B12" t="s">
        <v>9</v>
      </c>
      <c r="C12" t="s">
        <v>9</v>
      </c>
      <c r="D12" t="s">
        <v>10</v>
      </c>
      <c r="E12" s="13" t="s">
        <v>10</v>
      </c>
    </row>
    <row r="13" spans="1:5" x14ac:dyDescent="0.25">
      <c r="A13" t="s">
        <v>60</v>
      </c>
      <c r="B13" t="s">
        <v>7</v>
      </c>
      <c r="C13" t="s">
        <v>8</v>
      </c>
      <c r="D13" t="s">
        <v>7</v>
      </c>
      <c r="E13" s="14" t="s">
        <v>8</v>
      </c>
    </row>
    <row r="14" spans="1:5" x14ac:dyDescent="0.25">
      <c r="A14" t="s">
        <v>6</v>
      </c>
      <c r="B14" s="1">
        <v>175</v>
      </c>
      <c r="C14" s="1">
        <v>300</v>
      </c>
      <c r="E14" s="8"/>
    </row>
    <row r="15" spans="1:5" x14ac:dyDescent="0.25">
      <c r="A15" t="s">
        <v>13</v>
      </c>
      <c r="B15" s="1"/>
      <c r="C15" s="1"/>
      <c r="D15" s="6">
        <f>+B14*1</f>
        <v>175</v>
      </c>
      <c r="E15" s="9"/>
    </row>
    <row r="16" spans="1:5" x14ac:dyDescent="0.25">
      <c r="A16" t="s">
        <v>14</v>
      </c>
      <c r="B16" s="1"/>
      <c r="C16" s="1"/>
      <c r="D16" s="1"/>
      <c r="E16" s="10">
        <f>+C14*5</f>
        <v>1500</v>
      </c>
    </row>
    <row r="17" spans="1:5" x14ac:dyDescent="0.25">
      <c r="A17" t="s">
        <v>11</v>
      </c>
      <c r="B17" s="1">
        <v>250</v>
      </c>
      <c r="C17" s="1">
        <v>400</v>
      </c>
      <c r="D17" s="1"/>
      <c r="E17" s="9"/>
    </row>
    <row r="18" spans="1:5" x14ac:dyDescent="0.25">
      <c r="A18" t="s">
        <v>15</v>
      </c>
      <c r="D18" s="6">
        <f>+B17*2</f>
        <v>500</v>
      </c>
      <c r="E18" s="9"/>
    </row>
    <row r="19" spans="1:5" x14ac:dyDescent="0.25">
      <c r="A19" t="s">
        <v>16</v>
      </c>
      <c r="D19" s="1"/>
      <c r="E19" s="10">
        <f>+C17*6</f>
        <v>2400</v>
      </c>
    </row>
    <row r="20" spans="1:5" x14ac:dyDescent="0.25">
      <c r="A20" t="s">
        <v>17</v>
      </c>
      <c r="D20" s="1"/>
      <c r="E20" s="10">
        <f>+C14*2</f>
        <v>600</v>
      </c>
    </row>
    <row r="21" spans="1:5" x14ac:dyDescent="0.25">
      <c r="A21" t="s">
        <v>19</v>
      </c>
      <c r="D21" s="1"/>
      <c r="E21" s="10">
        <f>+C17*4</f>
        <v>1600</v>
      </c>
    </row>
    <row r="22" spans="1:5" ht="15.75" thickBot="1" x14ac:dyDescent="0.3">
      <c r="D22" s="2">
        <f>SUM(D15:D21)</f>
        <v>675</v>
      </c>
      <c r="E22" s="11">
        <f>SUM(E16:E21)</f>
        <v>6100</v>
      </c>
    </row>
    <row r="23" spans="1:5" ht="15.75" thickTop="1" x14ac:dyDescent="0.25">
      <c r="A23" t="s">
        <v>20</v>
      </c>
      <c r="D23" s="1"/>
      <c r="E23" s="9">
        <f>+E22+D22</f>
        <v>6775</v>
      </c>
    </row>
    <row r="24" spans="1:5" x14ac:dyDescent="0.25">
      <c r="D24" s="1"/>
      <c r="E24" s="9"/>
    </row>
    <row r="25" spans="1:5" x14ac:dyDescent="0.25">
      <c r="A25" t="s">
        <v>21</v>
      </c>
      <c r="D25" s="1"/>
      <c r="E25" s="9"/>
    </row>
    <row r="26" spans="1:5" x14ac:dyDescent="0.25">
      <c r="A26" t="s">
        <v>22</v>
      </c>
      <c r="D26" s="1"/>
      <c r="E26" s="10">
        <f>+C14*3</f>
        <v>900</v>
      </c>
    </row>
    <row r="27" spans="1:5" x14ac:dyDescent="0.25">
      <c r="A27" t="s">
        <v>23</v>
      </c>
      <c r="D27" s="1"/>
      <c r="E27" s="10">
        <f>+C17*1</f>
        <v>400</v>
      </c>
    </row>
    <row r="28" spans="1:5" x14ac:dyDescent="0.25">
      <c r="A28" t="s">
        <v>25</v>
      </c>
      <c r="D28" s="1"/>
      <c r="E28" s="10">
        <v>300</v>
      </c>
    </row>
    <row r="29" spans="1:5" x14ac:dyDescent="0.25">
      <c r="A29" t="s">
        <v>24</v>
      </c>
      <c r="D29" s="1"/>
      <c r="E29" s="10">
        <v>250</v>
      </c>
    </row>
    <row r="30" spans="1:5" x14ac:dyDescent="0.25">
      <c r="A30" t="s">
        <v>26</v>
      </c>
      <c r="D30" s="1"/>
      <c r="E30" s="10">
        <v>50</v>
      </c>
    </row>
    <row r="31" spans="1:5" x14ac:dyDescent="0.25">
      <c r="D31" s="1"/>
      <c r="E31" s="9"/>
    </row>
    <row r="32" spans="1:5" ht="15.75" thickBot="1" x14ac:dyDescent="0.3">
      <c r="A32" t="s">
        <v>27</v>
      </c>
      <c r="D32" s="1"/>
      <c r="E32" s="11">
        <f>+(E26+E27+E29)-(E28+E30)</f>
        <v>1200</v>
      </c>
    </row>
    <row r="33" spans="1:5" ht="15.75" thickTop="1" x14ac:dyDescent="0.25">
      <c r="D33" s="1"/>
      <c r="E33" s="9"/>
    </row>
    <row r="34" spans="1:5" x14ac:dyDescent="0.25">
      <c r="A34" t="s">
        <v>28</v>
      </c>
      <c r="D34" s="1"/>
      <c r="E34" s="9"/>
    </row>
    <row r="35" spans="1:5" x14ac:dyDescent="0.25">
      <c r="A35" t="s">
        <v>29</v>
      </c>
      <c r="D35" s="1"/>
      <c r="E35" s="10">
        <v>600</v>
      </c>
    </row>
    <row r="36" spans="1:5" x14ac:dyDescent="0.25">
      <c r="A36" t="s">
        <v>30</v>
      </c>
      <c r="D36" s="1"/>
      <c r="E36" s="9"/>
    </row>
    <row r="37" spans="1:5" x14ac:dyDescent="0.25">
      <c r="A37" t="s">
        <v>31</v>
      </c>
      <c r="D37" s="1"/>
      <c r="E37" s="10">
        <f>12*2*28</f>
        <v>672</v>
      </c>
    </row>
    <row r="38" spans="1:5" x14ac:dyDescent="0.25">
      <c r="A38" t="s">
        <v>32</v>
      </c>
      <c r="D38" s="1"/>
      <c r="E38" s="10">
        <f>12*2*25</f>
        <v>600</v>
      </c>
    </row>
    <row r="39" spans="1:5" x14ac:dyDescent="0.25">
      <c r="A39" t="s">
        <v>33</v>
      </c>
      <c r="D39" s="1"/>
      <c r="E39" s="10">
        <f>12*2*25</f>
        <v>600</v>
      </c>
    </row>
    <row r="40" spans="1:5" x14ac:dyDescent="0.25">
      <c r="A40" t="s">
        <v>34</v>
      </c>
      <c r="D40" s="1"/>
      <c r="E40" s="9"/>
    </row>
    <row r="41" spans="1:5" x14ac:dyDescent="0.25">
      <c r="A41" t="s">
        <v>144</v>
      </c>
      <c r="D41" s="1"/>
      <c r="E41" s="10">
        <f>300*0.33</f>
        <v>99</v>
      </c>
    </row>
    <row r="42" spans="1:5" x14ac:dyDescent="0.25">
      <c r="A42" t="s">
        <v>35</v>
      </c>
      <c r="D42" s="1"/>
      <c r="E42" s="10">
        <v>300</v>
      </c>
    </row>
    <row r="43" spans="1:5" x14ac:dyDescent="0.25">
      <c r="A43" t="s">
        <v>36</v>
      </c>
      <c r="D43" s="1"/>
      <c r="E43" s="10">
        <v>180</v>
      </c>
    </row>
    <row r="44" spans="1:5" x14ac:dyDescent="0.25">
      <c r="A44" t="s">
        <v>37</v>
      </c>
      <c r="D44" s="1"/>
      <c r="E44" s="10">
        <v>100</v>
      </c>
    </row>
    <row r="45" spans="1:5" x14ac:dyDescent="0.25">
      <c r="A45" t="s">
        <v>38</v>
      </c>
      <c r="D45" s="1"/>
      <c r="E45" s="10">
        <v>373</v>
      </c>
    </row>
    <row r="46" spans="1:5" x14ac:dyDescent="0.25">
      <c r="A46" t="s">
        <v>39</v>
      </c>
      <c r="D46" s="1"/>
      <c r="E46" s="10">
        <v>39</v>
      </c>
    </row>
    <row r="47" spans="1:5" x14ac:dyDescent="0.25">
      <c r="A47" t="s">
        <v>40</v>
      </c>
      <c r="D47" s="1"/>
      <c r="E47" s="10">
        <v>150</v>
      </c>
    </row>
    <row r="48" spans="1:5" x14ac:dyDescent="0.25">
      <c r="A48" t="s">
        <v>41</v>
      </c>
      <c r="D48" s="1"/>
      <c r="E48" s="10">
        <v>500</v>
      </c>
    </row>
    <row r="49" spans="1:5" x14ac:dyDescent="0.25">
      <c r="A49" t="s">
        <v>42</v>
      </c>
      <c r="D49" s="1"/>
      <c r="E49" s="9"/>
    </row>
    <row r="50" spans="1:5" x14ac:dyDescent="0.25">
      <c r="A50" t="s">
        <v>45</v>
      </c>
      <c r="D50" s="1"/>
      <c r="E50" s="10">
        <f>2.5*2*20</f>
        <v>100</v>
      </c>
    </row>
    <row r="51" spans="1:5" x14ac:dyDescent="0.25">
      <c r="A51" t="s">
        <v>43</v>
      </c>
      <c r="D51" s="1"/>
      <c r="E51" s="10">
        <f>2.5*2*20</f>
        <v>100</v>
      </c>
    </row>
    <row r="52" spans="1:5" x14ac:dyDescent="0.25">
      <c r="A52" t="s">
        <v>44</v>
      </c>
      <c r="D52" s="1"/>
      <c r="E52" s="10">
        <f>2.5*2*20</f>
        <v>100</v>
      </c>
    </row>
    <row r="53" spans="1:5" x14ac:dyDescent="0.25">
      <c r="A53" t="s">
        <v>46</v>
      </c>
      <c r="D53" s="1"/>
      <c r="E53" s="9"/>
    </row>
    <row r="54" spans="1:5" x14ac:dyDescent="0.25">
      <c r="A54" t="s">
        <v>47</v>
      </c>
      <c r="D54" s="1"/>
      <c r="E54" s="10">
        <v>50</v>
      </c>
    </row>
    <row r="55" spans="1:5" x14ac:dyDescent="0.25">
      <c r="A55" t="s">
        <v>48</v>
      </c>
      <c r="D55" s="1"/>
      <c r="E55" s="10">
        <v>210</v>
      </c>
    </row>
    <row r="56" spans="1:5" x14ac:dyDescent="0.25">
      <c r="A56" t="s">
        <v>59</v>
      </c>
      <c r="D56" s="1"/>
      <c r="E56" s="10">
        <v>75</v>
      </c>
    </row>
    <row r="57" spans="1:5" x14ac:dyDescent="0.25">
      <c r="A57" t="s">
        <v>49</v>
      </c>
      <c r="D57" s="1"/>
      <c r="E57" s="10">
        <v>25</v>
      </c>
    </row>
    <row r="58" spans="1:5" x14ac:dyDescent="0.25">
      <c r="A58" t="s">
        <v>50</v>
      </c>
      <c r="D58" s="1"/>
      <c r="E58" s="10">
        <v>148</v>
      </c>
    </row>
    <row r="59" spans="1:5" x14ac:dyDescent="0.25">
      <c r="A59" t="s">
        <v>55</v>
      </c>
      <c r="D59" s="1"/>
      <c r="E59" s="9"/>
    </row>
    <row r="60" spans="1:5" x14ac:dyDescent="0.25">
      <c r="A60" t="s">
        <v>51</v>
      </c>
      <c r="D60" s="1"/>
      <c r="E60" s="9"/>
    </row>
    <row r="61" spans="1:5" x14ac:dyDescent="0.25">
      <c r="A61" t="s">
        <v>52</v>
      </c>
      <c r="D61" s="1"/>
      <c r="E61" s="9"/>
    </row>
    <row r="62" spans="1:5" x14ac:dyDescent="0.25">
      <c r="A62" t="s">
        <v>53</v>
      </c>
      <c r="D62" s="1"/>
      <c r="E62" s="10">
        <v>10</v>
      </c>
    </row>
    <row r="63" spans="1:5" x14ac:dyDescent="0.25">
      <c r="A63" t="s">
        <v>54</v>
      </c>
      <c r="D63" s="1"/>
      <c r="E63" s="10">
        <v>25</v>
      </c>
    </row>
    <row r="64" spans="1:5" x14ac:dyDescent="0.25">
      <c r="D64" s="1"/>
      <c r="E64" s="9"/>
    </row>
    <row r="65" spans="1:5" ht="15.75" thickBot="1" x14ac:dyDescent="0.3">
      <c r="A65" t="s">
        <v>56</v>
      </c>
      <c r="D65" s="1"/>
      <c r="E65" s="12">
        <f>SUM(E35:E64)</f>
        <v>5056</v>
      </c>
    </row>
    <row r="66" spans="1:5" ht="16.5" thickTop="1" thickBot="1" x14ac:dyDescent="0.3">
      <c r="D66" s="1"/>
      <c r="E66" s="9"/>
    </row>
    <row r="67" spans="1:5" ht="15.75" thickBot="1" x14ac:dyDescent="0.3">
      <c r="A67" s="3" t="s">
        <v>57</v>
      </c>
      <c r="B67" s="3"/>
      <c r="C67" s="3"/>
      <c r="D67" s="4"/>
      <c r="E67" s="5">
        <f>+E23-E65</f>
        <v>1719</v>
      </c>
    </row>
    <row r="69" spans="1:5" ht="19.5" thickBot="1" x14ac:dyDescent="0.35">
      <c r="A69" s="21" t="s">
        <v>58</v>
      </c>
    </row>
    <row r="70" spans="1:5" x14ac:dyDescent="0.25">
      <c r="D70" s="7" t="s">
        <v>64</v>
      </c>
      <c r="E70" s="7" t="s">
        <v>65</v>
      </c>
    </row>
    <row r="71" spans="1:5" x14ac:dyDescent="0.25">
      <c r="A71" s="3" t="s">
        <v>62</v>
      </c>
      <c r="D71" s="8"/>
      <c r="E71" s="8"/>
    </row>
    <row r="72" spans="1:5" x14ac:dyDescent="0.25">
      <c r="A72" t="s">
        <v>63</v>
      </c>
      <c r="D72" s="15">
        <v>48</v>
      </c>
      <c r="E72" s="15">
        <f>+D72/16</f>
        <v>3</v>
      </c>
    </row>
    <row r="73" spans="1:5" x14ac:dyDescent="0.25">
      <c r="A73" t="s">
        <v>66</v>
      </c>
      <c r="D73" s="15">
        <v>48</v>
      </c>
      <c r="E73" s="15">
        <f t="shared" ref="E73:E95" si="0">+D73/16</f>
        <v>3</v>
      </c>
    </row>
    <row r="74" spans="1:5" x14ac:dyDescent="0.25">
      <c r="A74" t="s">
        <v>67</v>
      </c>
      <c r="D74" s="15">
        <v>12</v>
      </c>
      <c r="E74" s="15">
        <f t="shared" si="0"/>
        <v>0.75</v>
      </c>
    </row>
    <row r="75" spans="1:5" x14ac:dyDescent="0.25">
      <c r="A75" t="s">
        <v>68</v>
      </c>
      <c r="D75" s="15">
        <v>64</v>
      </c>
      <c r="E75" s="15">
        <f t="shared" si="0"/>
        <v>4</v>
      </c>
    </row>
    <row r="76" spans="1:5" x14ac:dyDescent="0.25">
      <c r="A76" t="s">
        <v>69</v>
      </c>
      <c r="D76" s="15">
        <v>64</v>
      </c>
      <c r="E76" s="15">
        <f t="shared" si="0"/>
        <v>4</v>
      </c>
    </row>
    <row r="77" spans="1:5" x14ac:dyDescent="0.25">
      <c r="A77" t="s">
        <v>70</v>
      </c>
      <c r="D77" s="15">
        <v>64</v>
      </c>
      <c r="E77" s="15">
        <f t="shared" si="0"/>
        <v>4</v>
      </c>
    </row>
    <row r="78" spans="1:5" x14ac:dyDescent="0.25">
      <c r="A78" t="s">
        <v>71</v>
      </c>
      <c r="D78" s="15">
        <v>128</v>
      </c>
      <c r="E78" s="15">
        <f t="shared" si="0"/>
        <v>8</v>
      </c>
    </row>
    <row r="79" spans="1:5" x14ac:dyDescent="0.25">
      <c r="A79" t="s">
        <v>72</v>
      </c>
      <c r="D79" s="15">
        <v>256</v>
      </c>
      <c r="E79" s="15">
        <f t="shared" si="0"/>
        <v>16</v>
      </c>
    </row>
    <row r="80" spans="1:5" ht="15.75" thickBot="1" x14ac:dyDescent="0.3">
      <c r="D80" s="16">
        <f>SUM(D72:D79)</f>
        <v>684</v>
      </c>
      <c r="E80" s="16">
        <f>SUM(E72:E79)</f>
        <v>42.75</v>
      </c>
    </row>
    <row r="81" spans="1:5" ht="15.75" thickTop="1" x14ac:dyDescent="0.25">
      <c r="A81" s="3" t="s">
        <v>73</v>
      </c>
      <c r="D81" s="8"/>
      <c r="E81" s="8"/>
    </row>
    <row r="82" spans="1:5" x14ac:dyDescent="0.25">
      <c r="A82" t="s">
        <v>74</v>
      </c>
      <c r="D82" s="15">
        <v>16</v>
      </c>
      <c r="E82" s="15">
        <f t="shared" si="0"/>
        <v>1</v>
      </c>
    </row>
    <row r="83" spans="1:5" x14ac:dyDescent="0.25">
      <c r="A83" t="s">
        <v>75</v>
      </c>
      <c r="D83" s="15">
        <v>32</v>
      </c>
      <c r="E83" s="15">
        <f t="shared" si="0"/>
        <v>2</v>
      </c>
    </row>
    <row r="84" spans="1:5" x14ac:dyDescent="0.25">
      <c r="A84" t="s">
        <v>76</v>
      </c>
      <c r="D84" s="15">
        <v>128</v>
      </c>
      <c r="E84" s="15">
        <f t="shared" si="0"/>
        <v>8</v>
      </c>
    </row>
    <row r="85" spans="1:5" ht="15.75" thickBot="1" x14ac:dyDescent="0.3">
      <c r="D85" s="16">
        <f>SUM(D82:D84)</f>
        <v>176</v>
      </c>
      <c r="E85" s="16">
        <f>SUM(E82:E84)</f>
        <v>11</v>
      </c>
    </row>
    <row r="86" spans="1:5" ht="15.75" thickTop="1" x14ac:dyDescent="0.25">
      <c r="A86" s="3" t="s">
        <v>77</v>
      </c>
      <c r="D86" s="8"/>
      <c r="E86" s="8"/>
    </row>
    <row r="87" spans="1:5" x14ac:dyDescent="0.25">
      <c r="A87" t="s">
        <v>78</v>
      </c>
      <c r="D87" s="15">
        <v>128</v>
      </c>
      <c r="E87" s="15">
        <f t="shared" si="0"/>
        <v>8</v>
      </c>
    </row>
    <row r="88" spans="1:5" x14ac:dyDescent="0.25">
      <c r="A88" t="s">
        <v>79</v>
      </c>
      <c r="D88" s="15">
        <v>48</v>
      </c>
      <c r="E88" s="15">
        <f t="shared" si="0"/>
        <v>3</v>
      </c>
    </row>
    <row r="89" spans="1:5" x14ac:dyDescent="0.25">
      <c r="A89" t="s">
        <v>80</v>
      </c>
      <c r="D89" s="15">
        <v>128</v>
      </c>
      <c r="E89" s="15">
        <f t="shared" si="0"/>
        <v>8</v>
      </c>
    </row>
    <row r="90" spans="1:5" x14ac:dyDescent="0.25">
      <c r="A90" t="s">
        <v>81</v>
      </c>
      <c r="D90" s="15">
        <v>16</v>
      </c>
      <c r="E90" s="15">
        <f t="shared" si="0"/>
        <v>1</v>
      </c>
    </row>
    <row r="91" spans="1:5" ht="15.75" thickBot="1" x14ac:dyDescent="0.3">
      <c r="D91" s="16">
        <f>SUM(D87:D90)</f>
        <v>320</v>
      </c>
      <c r="E91" s="16">
        <f>SUM(E87:E90)</f>
        <v>20</v>
      </c>
    </row>
    <row r="92" spans="1:5" ht="15.75" thickTop="1" x14ac:dyDescent="0.25">
      <c r="A92" s="3" t="s">
        <v>82</v>
      </c>
      <c r="D92" s="8"/>
      <c r="E92" s="8"/>
    </row>
    <row r="93" spans="1:5" x14ac:dyDescent="0.25">
      <c r="A93" t="s">
        <v>83</v>
      </c>
      <c r="D93" s="15">
        <f>24*0.5</f>
        <v>12</v>
      </c>
      <c r="E93" s="15">
        <f t="shared" si="0"/>
        <v>0.75</v>
      </c>
    </row>
    <row r="94" spans="1:5" x14ac:dyDescent="0.25">
      <c r="A94" t="s">
        <v>84</v>
      </c>
      <c r="D94" s="15">
        <f>24*12</f>
        <v>288</v>
      </c>
      <c r="E94" s="15">
        <f t="shared" si="0"/>
        <v>18</v>
      </c>
    </row>
    <row r="95" spans="1:5" x14ac:dyDescent="0.25">
      <c r="A95" t="s">
        <v>85</v>
      </c>
      <c r="D95" s="15">
        <f>24*0.5</f>
        <v>12</v>
      </c>
      <c r="E95" s="15">
        <f t="shared" si="0"/>
        <v>0.75</v>
      </c>
    </row>
    <row r="96" spans="1:5" ht="15.75" thickBot="1" x14ac:dyDescent="0.3">
      <c r="D96" s="16">
        <f>SUM(D93:D95)</f>
        <v>312</v>
      </c>
      <c r="E96" s="16">
        <f>SUM(E93:E95)</f>
        <v>19.5</v>
      </c>
    </row>
    <row r="97" spans="1:5" ht="15.75" thickTop="1" x14ac:dyDescent="0.25">
      <c r="A97" s="3" t="s">
        <v>86</v>
      </c>
      <c r="D97" s="8"/>
      <c r="E97" s="8"/>
    </row>
    <row r="98" spans="1:5" x14ac:dyDescent="0.25">
      <c r="A98" t="s">
        <v>87</v>
      </c>
      <c r="D98" s="15">
        <v>32</v>
      </c>
      <c r="E98" s="15">
        <f t="shared" ref="E98:E123" si="1">+D98/16</f>
        <v>2</v>
      </c>
    </row>
    <row r="99" spans="1:5" x14ac:dyDescent="0.25">
      <c r="A99" t="s">
        <v>88</v>
      </c>
      <c r="D99" s="15">
        <v>32</v>
      </c>
      <c r="E99" s="15">
        <f t="shared" si="1"/>
        <v>2</v>
      </c>
    </row>
    <row r="100" spans="1:5" x14ac:dyDescent="0.25">
      <c r="A100" t="s">
        <v>89</v>
      </c>
      <c r="D100" s="15">
        <v>48</v>
      </c>
      <c r="E100" s="15">
        <f t="shared" si="1"/>
        <v>3</v>
      </c>
    </row>
    <row r="101" spans="1:5" x14ac:dyDescent="0.25">
      <c r="A101" t="s">
        <v>90</v>
      </c>
      <c r="D101" s="15">
        <v>32</v>
      </c>
      <c r="E101" s="15">
        <f t="shared" si="1"/>
        <v>2</v>
      </c>
    </row>
    <row r="102" spans="1:5" ht="15.75" thickBot="1" x14ac:dyDescent="0.3">
      <c r="D102" s="16">
        <f>SUM(D98:D101)</f>
        <v>144</v>
      </c>
      <c r="E102" s="16">
        <f>SUM(E98:E101)</f>
        <v>9</v>
      </c>
    </row>
    <row r="103" spans="1:5" ht="15.75" thickTop="1" x14ac:dyDescent="0.25">
      <c r="A103" s="3" t="s">
        <v>91</v>
      </c>
      <c r="D103" s="8"/>
      <c r="E103" s="8"/>
    </row>
    <row r="104" spans="1:5" x14ac:dyDescent="0.25">
      <c r="A104" t="s">
        <v>92</v>
      </c>
      <c r="D104" s="15">
        <v>48</v>
      </c>
      <c r="E104" s="15">
        <f t="shared" si="1"/>
        <v>3</v>
      </c>
    </row>
    <row r="105" spans="1:5" x14ac:dyDescent="0.25">
      <c r="A105" t="s">
        <v>93</v>
      </c>
      <c r="D105" s="15">
        <v>32</v>
      </c>
      <c r="E105" s="15">
        <f t="shared" si="1"/>
        <v>2</v>
      </c>
    </row>
    <row r="106" spans="1:5" x14ac:dyDescent="0.25">
      <c r="A106" t="s">
        <v>94</v>
      </c>
      <c r="D106" s="15">
        <v>32</v>
      </c>
      <c r="E106" s="15">
        <f t="shared" si="1"/>
        <v>2</v>
      </c>
    </row>
    <row r="107" spans="1:5" x14ac:dyDescent="0.25">
      <c r="A107" t="s">
        <v>95</v>
      </c>
      <c r="D107" s="15">
        <v>48</v>
      </c>
      <c r="E107" s="15">
        <f t="shared" si="1"/>
        <v>3</v>
      </c>
    </row>
    <row r="108" spans="1:5" x14ac:dyDescent="0.25">
      <c r="A108" t="s">
        <v>96</v>
      </c>
      <c r="D108" s="15">
        <v>40</v>
      </c>
      <c r="E108" s="15">
        <f t="shared" si="1"/>
        <v>2.5</v>
      </c>
    </row>
    <row r="109" spans="1:5" ht="15.75" thickBot="1" x14ac:dyDescent="0.3">
      <c r="D109" s="16">
        <f>SUM(D104:D108)</f>
        <v>200</v>
      </c>
      <c r="E109" s="16">
        <f>SUM(E104:E108)</f>
        <v>12.5</v>
      </c>
    </row>
    <row r="110" spans="1:5" ht="15.75" thickTop="1" x14ac:dyDescent="0.25">
      <c r="A110" s="3" t="s">
        <v>97</v>
      </c>
      <c r="D110" s="8"/>
      <c r="E110" s="8"/>
    </row>
    <row r="111" spans="1:5" x14ac:dyDescent="0.25">
      <c r="A111" t="s">
        <v>98</v>
      </c>
      <c r="D111" s="15">
        <v>64</v>
      </c>
      <c r="E111" s="15">
        <f t="shared" si="1"/>
        <v>4</v>
      </c>
    </row>
    <row r="112" spans="1:5" x14ac:dyDescent="0.25">
      <c r="A112" t="s">
        <v>99</v>
      </c>
      <c r="D112" s="15">
        <v>32</v>
      </c>
      <c r="E112" s="15">
        <f t="shared" si="1"/>
        <v>2</v>
      </c>
    </row>
    <row r="113" spans="1:5" x14ac:dyDescent="0.25">
      <c r="A113" t="s">
        <v>100</v>
      </c>
      <c r="D113" s="15">
        <v>64</v>
      </c>
      <c r="E113" s="15">
        <f t="shared" si="1"/>
        <v>4</v>
      </c>
    </row>
    <row r="114" spans="1:5" x14ac:dyDescent="0.25">
      <c r="A114" t="s">
        <v>101</v>
      </c>
      <c r="D114" s="15">
        <v>128</v>
      </c>
      <c r="E114" s="15">
        <f t="shared" si="1"/>
        <v>8</v>
      </c>
    </row>
    <row r="115" spans="1:5" ht="15.75" thickBot="1" x14ac:dyDescent="0.3">
      <c r="D115" s="16">
        <f>SUM(D111:D114)</f>
        <v>288</v>
      </c>
      <c r="E115" s="16">
        <f>SUM(E111:E114)</f>
        <v>18</v>
      </c>
    </row>
    <row r="116" spans="1:5" ht="15.75" thickTop="1" x14ac:dyDescent="0.25">
      <c r="A116" s="3" t="s">
        <v>102</v>
      </c>
      <c r="D116" s="8"/>
      <c r="E116" s="8"/>
    </row>
    <row r="117" spans="1:5" x14ac:dyDescent="0.25">
      <c r="A117" t="s">
        <v>103</v>
      </c>
      <c r="D117" s="15">
        <v>256</v>
      </c>
      <c r="E117" s="15">
        <f t="shared" si="1"/>
        <v>16</v>
      </c>
    </row>
    <row r="118" spans="1:5" x14ac:dyDescent="0.25">
      <c r="D118" s="8"/>
      <c r="E118" s="8"/>
    </row>
    <row r="119" spans="1:5" x14ac:dyDescent="0.25">
      <c r="A119" s="3" t="s">
        <v>104</v>
      </c>
      <c r="D119" s="8"/>
      <c r="E119" s="8"/>
    </row>
    <row r="120" spans="1:5" x14ac:dyDescent="0.25">
      <c r="A120" t="s">
        <v>105</v>
      </c>
      <c r="D120" s="15">
        <f>48*7</f>
        <v>336</v>
      </c>
      <c r="E120" s="15">
        <f t="shared" si="1"/>
        <v>21</v>
      </c>
    </row>
    <row r="121" spans="1:5" x14ac:dyDescent="0.25">
      <c r="A121" t="s">
        <v>106</v>
      </c>
      <c r="D121" s="15">
        <f>32*7</f>
        <v>224</v>
      </c>
      <c r="E121" s="15">
        <f t="shared" si="1"/>
        <v>14</v>
      </c>
    </row>
    <row r="122" spans="1:5" x14ac:dyDescent="0.25">
      <c r="A122" t="s">
        <v>107</v>
      </c>
      <c r="D122" s="15">
        <v>48</v>
      </c>
      <c r="E122" s="15">
        <f t="shared" si="1"/>
        <v>3</v>
      </c>
    </row>
    <row r="123" spans="1:5" x14ac:dyDescent="0.25">
      <c r="A123" t="s">
        <v>108</v>
      </c>
      <c r="D123" s="15">
        <v>32</v>
      </c>
      <c r="E123" s="15">
        <f t="shared" si="1"/>
        <v>2</v>
      </c>
    </row>
    <row r="124" spans="1:5" ht="15.75" thickBot="1" x14ac:dyDescent="0.3">
      <c r="D124" s="16">
        <f>SUM(D120:D123)</f>
        <v>640</v>
      </c>
      <c r="E124" s="17">
        <f>SUM(E120:E123)</f>
        <v>40</v>
      </c>
    </row>
    <row r="125" spans="1:5" ht="15.75" thickTop="1" x14ac:dyDescent="0.25">
      <c r="A125" s="3" t="s">
        <v>109</v>
      </c>
      <c r="D125" s="8"/>
      <c r="E125" s="8"/>
    </row>
    <row r="126" spans="1:5" x14ac:dyDescent="0.25">
      <c r="A126" t="s">
        <v>110</v>
      </c>
      <c r="D126" s="15">
        <v>16</v>
      </c>
      <c r="E126" s="15">
        <f>+D126/32</f>
        <v>0.5</v>
      </c>
    </row>
    <row r="127" spans="1:5" x14ac:dyDescent="0.25">
      <c r="A127" t="s">
        <v>111</v>
      </c>
      <c r="D127" s="15">
        <v>16</v>
      </c>
      <c r="E127" s="15">
        <f t="shared" ref="E127:E138" si="2">+D127/32</f>
        <v>0.5</v>
      </c>
    </row>
    <row r="128" spans="1:5" x14ac:dyDescent="0.25">
      <c r="A128" t="s">
        <v>112</v>
      </c>
      <c r="D128" s="15">
        <v>16</v>
      </c>
      <c r="E128" s="15">
        <f t="shared" si="2"/>
        <v>0.5</v>
      </c>
    </row>
    <row r="129" spans="1:5" x14ac:dyDescent="0.25">
      <c r="A129" t="s">
        <v>113</v>
      </c>
      <c r="D129" s="15">
        <v>48</v>
      </c>
      <c r="E129" s="15">
        <f t="shared" si="2"/>
        <v>1.5</v>
      </c>
    </row>
    <row r="130" spans="1:5" x14ac:dyDescent="0.25">
      <c r="A130" t="s">
        <v>114</v>
      </c>
      <c r="D130" s="15">
        <v>24</v>
      </c>
      <c r="E130" s="15">
        <f t="shared" si="2"/>
        <v>0.75</v>
      </c>
    </row>
    <row r="131" spans="1:5" x14ac:dyDescent="0.25">
      <c r="A131" t="s">
        <v>115</v>
      </c>
      <c r="D131" s="15">
        <v>24</v>
      </c>
      <c r="E131" s="15">
        <f t="shared" si="2"/>
        <v>0.75</v>
      </c>
    </row>
    <row r="132" spans="1:5" x14ac:dyDescent="0.25">
      <c r="A132" t="s">
        <v>116</v>
      </c>
      <c r="D132" s="15">
        <v>12</v>
      </c>
      <c r="E132" s="15">
        <f t="shared" si="2"/>
        <v>0.375</v>
      </c>
    </row>
    <row r="133" spans="1:5" x14ac:dyDescent="0.25">
      <c r="A133" t="s">
        <v>117</v>
      </c>
      <c r="D133" s="15">
        <v>16</v>
      </c>
      <c r="E133" s="15">
        <f t="shared" si="2"/>
        <v>0.5</v>
      </c>
    </row>
    <row r="134" spans="1:5" x14ac:dyDescent="0.25">
      <c r="A134" t="s">
        <v>118</v>
      </c>
      <c r="D134" s="15">
        <v>32</v>
      </c>
      <c r="E134" s="15">
        <f t="shared" si="2"/>
        <v>1</v>
      </c>
    </row>
    <row r="135" spans="1:5" x14ac:dyDescent="0.25">
      <c r="A135" t="s">
        <v>119</v>
      </c>
      <c r="D135" s="15">
        <v>24</v>
      </c>
      <c r="E135" s="15">
        <f t="shared" si="2"/>
        <v>0.75</v>
      </c>
    </row>
    <row r="136" spans="1:5" x14ac:dyDescent="0.25">
      <c r="A136" t="s">
        <v>120</v>
      </c>
      <c r="D136" s="15">
        <v>48</v>
      </c>
      <c r="E136" s="15">
        <f t="shared" si="2"/>
        <v>1.5</v>
      </c>
    </row>
    <row r="137" spans="1:5" x14ac:dyDescent="0.25">
      <c r="A137" t="s">
        <v>121</v>
      </c>
      <c r="D137" s="15">
        <v>32</v>
      </c>
      <c r="E137" s="15">
        <f t="shared" si="2"/>
        <v>1</v>
      </c>
    </row>
    <row r="138" spans="1:5" x14ac:dyDescent="0.25">
      <c r="A138" t="s">
        <v>122</v>
      </c>
      <c r="D138" s="15">
        <v>32</v>
      </c>
      <c r="E138" s="15">
        <f t="shared" si="2"/>
        <v>1</v>
      </c>
    </row>
    <row r="139" spans="1:5" ht="15.75" thickBot="1" x14ac:dyDescent="0.3">
      <c r="D139" s="16">
        <f>SUM(D126:D138)</f>
        <v>340</v>
      </c>
      <c r="E139" s="16">
        <f>SUM(E126:E138)</f>
        <v>10.625</v>
      </c>
    </row>
    <row r="140" spans="1:5" ht="16.5" thickTop="1" thickBot="1" x14ac:dyDescent="0.3">
      <c r="D140" s="19" t="s">
        <v>140</v>
      </c>
      <c r="E140" s="19" t="s">
        <v>140</v>
      </c>
    </row>
    <row r="142" spans="1:5" ht="16.5" thickBot="1" x14ac:dyDescent="0.3">
      <c r="A142" s="20" t="s">
        <v>141</v>
      </c>
    </row>
    <row r="143" spans="1:5" x14ac:dyDescent="0.25">
      <c r="D143" s="7" t="s">
        <v>64</v>
      </c>
      <c r="E143" s="7" t="s">
        <v>65</v>
      </c>
    </row>
    <row r="144" spans="1:5" x14ac:dyDescent="0.25">
      <c r="A144" t="s">
        <v>62</v>
      </c>
      <c r="D144" s="15">
        <v>684</v>
      </c>
      <c r="E144" s="15">
        <v>42.75</v>
      </c>
    </row>
    <row r="145" spans="1:5" x14ac:dyDescent="0.25">
      <c r="A145" t="s">
        <v>73</v>
      </c>
      <c r="D145" s="15">
        <v>176</v>
      </c>
      <c r="E145" s="15">
        <v>11</v>
      </c>
    </row>
    <row r="146" spans="1:5" x14ac:dyDescent="0.25">
      <c r="A146" t="s">
        <v>77</v>
      </c>
      <c r="D146" s="15">
        <v>320</v>
      </c>
      <c r="E146" s="15">
        <v>20</v>
      </c>
    </row>
    <row r="147" spans="1:5" x14ac:dyDescent="0.25">
      <c r="A147" t="s">
        <v>82</v>
      </c>
      <c r="D147" s="15">
        <v>312</v>
      </c>
      <c r="E147" s="15">
        <v>19.5</v>
      </c>
    </row>
    <row r="148" spans="1:5" x14ac:dyDescent="0.25">
      <c r="A148" t="s">
        <v>86</v>
      </c>
      <c r="D148" s="15">
        <v>144</v>
      </c>
      <c r="E148" s="15">
        <v>9</v>
      </c>
    </row>
    <row r="149" spans="1:5" x14ac:dyDescent="0.25">
      <c r="A149" t="s">
        <v>91</v>
      </c>
      <c r="D149" s="15">
        <v>200</v>
      </c>
      <c r="E149" s="15">
        <v>12.5</v>
      </c>
    </row>
    <row r="150" spans="1:5" x14ac:dyDescent="0.25">
      <c r="A150" t="s">
        <v>97</v>
      </c>
      <c r="D150" s="15">
        <v>288</v>
      </c>
      <c r="E150" s="15">
        <v>18</v>
      </c>
    </row>
    <row r="151" spans="1:5" x14ac:dyDescent="0.25">
      <c r="A151" t="s">
        <v>102</v>
      </c>
      <c r="D151" s="15">
        <v>256</v>
      </c>
      <c r="E151" s="15">
        <v>16</v>
      </c>
    </row>
    <row r="152" spans="1:5" x14ac:dyDescent="0.25">
      <c r="A152" t="s">
        <v>104</v>
      </c>
      <c r="D152" s="15">
        <v>640</v>
      </c>
      <c r="E152" s="15">
        <v>40</v>
      </c>
    </row>
    <row r="153" spans="1:5" x14ac:dyDescent="0.25">
      <c r="A153" t="s">
        <v>109</v>
      </c>
      <c r="D153" s="15">
        <v>340</v>
      </c>
      <c r="E153" s="15">
        <v>10.625</v>
      </c>
    </row>
    <row r="154" spans="1:5" ht="15.75" thickBot="1" x14ac:dyDescent="0.3">
      <c r="A154" t="s">
        <v>127</v>
      </c>
      <c r="D154" s="16">
        <f>SUM(D144:D153)</f>
        <v>3360</v>
      </c>
      <c r="E154" s="16">
        <f>SUM(E144:E153)</f>
        <v>199.375</v>
      </c>
    </row>
    <row r="155" spans="1:5" ht="16.5" thickTop="1" thickBot="1" x14ac:dyDescent="0.3">
      <c r="D155" s="19" t="s">
        <v>140</v>
      </c>
      <c r="E155" s="19" t="s">
        <v>140</v>
      </c>
    </row>
    <row r="157" spans="1:5" x14ac:dyDescent="0.25">
      <c r="A157" t="s">
        <v>123</v>
      </c>
    </row>
    <row r="158" spans="1:5" x14ac:dyDescent="0.25">
      <c r="A158" t="s">
        <v>124</v>
      </c>
    </row>
    <row r="159" spans="1:5" x14ac:dyDescent="0.25">
      <c r="A159" t="s">
        <v>125</v>
      </c>
    </row>
    <row r="160" spans="1:5" x14ac:dyDescent="0.25">
      <c r="A160" t="s">
        <v>126</v>
      </c>
    </row>
    <row r="162" spans="1:1" x14ac:dyDescent="0.25">
      <c r="A162" t="s">
        <v>128</v>
      </c>
    </row>
    <row r="163" spans="1:1" x14ac:dyDescent="0.25">
      <c r="A163" t="s">
        <v>129</v>
      </c>
    </row>
    <row r="164" spans="1:1" x14ac:dyDescent="0.25">
      <c r="A164" t="s">
        <v>130</v>
      </c>
    </row>
    <row r="165" spans="1:1" x14ac:dyDescent="0.25">
      <c r="A165" t="s">
        <v>131</v>
      </c>
    </row>
    <row r="166" spans="1:1" x14ac:dyDescent="0.25">
      <c r="A166" t="s">
        <v>142</v>
      </c>
    </row>
    <row r="167" spans="1:1" x14ac:dyDescent="0.25">
      <c r="A167" t="s">
        <v>132</v>
      </c>
    </row>
    <row r="168" spans="1:1" x14ac:dyDescent="0.25">
      <c r="A168" t="s">
        <v>133</v>
      </c>
    </row>
    <row r="169" spans="1:1" x14ac:dyDescent="0.25">
      <c r="A169" t="s">
        <v>134</v>
      </c>
    </row>
    <row r="170" spans="1:1" x14ac:dyDescent="0.25">
      <c r="A170" t="s">
        <v>135</v>
      </c>
    </row>
    <row r="171" spans="1:1" x14ac:dyDescent="0.25">
      <c r="A171" t="s">
        <v>136</v>
      </c>
    </row>
    <row r="173" spans="1:1" x14ac:dyDescent="0.25">
      <c r="A173" t="s">
        <v>137</v>
      </c>
    </row>
    <row r="174" spans="1:1" x14ac:dyDescent="0.25">
      <c r="A174" t="s">
        <v>138</v>
      </c>
    </row>
    <row r="175" spans="1:1" x14ac:dyDescent="0.25">
      <c r="A175" t="s">
        <v>145</v>
      </c>
    </row>
    <row r="176" spans="1:1" x14ac:dyDescent="0.25">
      <c r="A176" t="s">
        <v>143</v>
      </c>
    </row>
    <row r="178" spans="1:1" x14ac:dyDescent="0.25">
      <c r="A178" t="s">
        <v>139</v>
      </c>
    </row>
    <row r="179" spans="1:1" x14ac:dyDescent="0.25">
      <c r="A179" s="18">
        <v>42633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Typical Tournanement Finances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2016-09-19T18:20:54Z</dcterms:created>
  <dcterms:modified xsi:type="dcterms:W3CDTF">2016-09-20T19:29:31Z</dcterms:modified>
</cp:coreProperties>
</file>